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/>
  <mc:AlternateContent xmlns:mc="http://schemas.openxmlformats.org/markup-compatibility/2006">
    <mc:Choice Requires="x15">
      <x15ac:absPath xmlns:x15ac="http://schemas.microsoft.com/office/spreadsheetml/2010/11/ac" url="G:\OneDrive\Dokumente\Publikation_BWL\www.EinfuehrungInDieBetriebswirtschaftslehre.de\klausuren\_\7. Auflage\"/>
    </mc:Choice>
  </mc:AlternateContent>
  <xr:revisionPtr revIDLastSave="0" documentId="13_ncr:1_{D9642CC3-FEC1-4FA5-AB5F-2CD580D1DBCD}" xr6:coauthVersionLast="37" xr6:coauthVersionMax="37" xr10:uidLastSave="{00000000-0000-0000-0000-000000000000}"/>
  <bookViews>
    <workbookView xWindow="1296" yWindow="72" windowWidth="28512" windowHeight="14628" xr2:uid="{00000000-000D-0000-FFFF-FFFF00000000}"/>
  </bookViews>
  <sheets>
    <sheet name="Internes Rechnungswesen" sheetId="8" r:id="rId1"/>
    <sheet name="Investition" sheetId="7" r:id="rId2"/>
    <sheet name="Beschaffung" sheetId="9" r:id="rId3"/>
  </sheets>
  <calcPr calcId="179021"/>
</workbook>
</file>

<file path=xl/calcChain.xml><?xml version="1.0" encoding="utf-8"?>
<calcChain xmlns="http://schemas.openxmlformats.org/spreadsheetml/2006/main">
  <c r="E33" i="9" l="1"/>
  <c r="D32" i="9"/>
  <c r="D30" i="9"/>
  <c r="D33" i="9"/>
  <c r="C19" i="9"/>
  <c r="C29" i="9"/>
  <c r="C34" i="9" s="1"/>
  <c r="C35" i="9" s="1"/>
  <c r="C22" i="9"/>
  <c r="C24" i="9" s="1"/>
  <c r="J7" i="8"/>
  <c r="J6" i="8"/>
  <c r="C8" i="8" s="1"/>
  <c r="D34" i="9" l="1"/>
  <c r="D24" i="9"/>
  <c r="E32" i="9"/>
  <c r="E31" i="9" s="1"/>
  <c r="E11" i="8"/>
  <c r="E12" i="8" s="1"/>
  <c r="D11" i="8"/>
  <c r="H11" i="8"/>
  <c r="H12" i="8" s="1"/>
  <c r="G11" i="8"/>
  <c r="G12" i="8" s="1"/>
  <c r="F11" i="8"/>
  <c r="F12" i="8" s="1"/>
  <c r="C23" i="9"/>
  <c r="D8" i="8" l="1"/>
  <c r="D12" i="8" s="1"/>
  <c r="C36" i="7"/>
  <c r="C30" i="7"/>
  <c r="E13" i="8" l="1"/>
  <c r="E14" i="8" s="1"/>
  <c r="H13" i="8"/>
  <c r="H14" i="8" s="1"/>
  <c r="G13" i="8"/>
  <c r="G14" i="8" s="1"/>
  <c r="F13" i="8"/>
  <c r="F14" i="8" s="1"/>
  <c r="C16" i="7"/>
  <c r="C17" i="7"/>
  <c r="C22" i="7"/>
  <c r="C27" i="7"/>
  <c r="D36" i="7"/>
  <c r="D30" i="7"/>
  <c r="D27" i="7"/>
  <c r="D37" i="7" s="1"/>
  <c r="D39" i="7" s="1"/>
  <c r="C37" i="7" l="1"/>
  <c r="C39" i="7" s="1"/>
  <c r="C32" i="7"/>
  <c r="D22" i="7"/>
  <c r="D16" i="7"/>
  <c r="D17" i="7"/>
  <c r="D32" i="7" l="1"/>
</calcChain>
</file>

<file path=xl/sharedStrings.xml><?xml version="1.0" encoding="utf-8"?>
<sst xmlns="http://schemas.openxmlformats.org/spreadsheetml/2006/main" count="67" uniqueCount="58">
  <si>
    <t>Investition</t>
  </si>
  <si>
    <t>Nutzungsdauer n</t>
  </si>
  <si>
    <t>Amortisationsdauer</t>
  </si>
  <si>
    <r>
      <t>Investitionsauszahlung I</t>
    </r>
    <r>
      <rPr>
        <vertAlign val="subscript"/>
        <sz val="11"/>
        <color indexed="8"/>
        <rFont val="Calibri"/>
        <family val="2"/>
      </rPr>
      <t>0</t>
    </r>
  </si>
  <si>
    <r>
      <t>1. Jahr: Rückfluss R</t>
    </r>
    <r>
      <rPr>
        <vertAlign val="subscript"/>
        <sz val="11"/>
        <color indexed="8"/>
        <rFont val="Calibri"/>
        <family val="2"/>
      </rPr>
      <t>1</t>
    </r>
    <r>
      <rPr>
        <sz val="11"/>
        <color theme="1"/>
        <rFont val="Calibri"/>
        <family val="2"/>
        <scheme val="minor"/>
      </rPr>
      <t xml:space="preserve"> </t>
    </r>
  </si>
  <si>
    <r>
      <t>2. Jahr: Rückfluss R</t>
    </r>
    <r>
      <rPr>
        <vertAlign val="sub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  <scheme val="minor"/>
      </rPr>
      <t xml:space="preserve"> </t>
    </r>
  </si>
  <si>
    <r>
      <t>3. Jahr: Rückfluss R</t>
    </r>
    <r>
      <rPr>
        <vertAlign val="subscript"/>
        <sz val="11"/>
        <color indexed="8"/>
        <rFont val="Calibri"/>
        <family val="2"/>
      </rPr>
      <t xml:space="preserve">3 </t>
    </r>
  </si>
  <si>
    <r>
      <t>4. Jahr: Rückfluss R</t>
    </r>
    <r>
      <rPr>
        <vertAlign val="subscript"/>
        <sz val="11"/>
        <color indexed="8"/>
        <rFont val="Calibri"/>
        <family val="2"/>
      </rPr>
      <t>4</t>
    </r>
    <r>
      <rPr>
        <sz val="11"/>
        <color theme="1"/>
        <rFont val="Calibri"/>
        <family val="2"/>
        <scheme val="minor"/>
      </rPr>
      <t xml:space="preserve"> </t>
    </r>
  </si>
  <si>
    <r>
      <t>5. Jahr: Liquidationserlös L</t>
    </r>
    <r>
      <rPr>
        <vertAlign val="subscript"/>
        <sz val="11"/>
        <color indexed="8"/>
        <rFont val="Calibri"/>
        <family val="2"/>
      </rPr>
      <t>5</t>
    </r>
  </si>
  <si>
    <r>
      <t>Kalkulationszinsfuß r</t>
    </r>
    <r>
      <rPr>
        <vertAlign val="subscript"/>
        <sz val="11"/>
        <color theme="1"/>
        <rFont val="Calibri"/>
        <family val="2"/>
        <scheme val="minor"/>
      </rPr>
      <t>1</t>
    </r>
  </si>
  <si>
    <r>
      <t>Kalkulationszinsfuß r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/>
    </r>
  </si>
  <si>
    <r>
      <t>Kapitalwert C</t>
    </r>
    <r>
      <rPr>
        <b/>
        <vertAlign val="subscript"/>
        <sz val="11"/>
        <color theme="3"/>
        <rFont val="Calibri"/>
        <family val="2"/>
        <scheme val="minor"/>
      </rPr>
      <t>01</t>
    </r>
  </si>
  <si>
    <t>Interner Zinsfuß</t>
  </si>
  <si>
    <r>
      <t>Kalkulationszinsfuß r</t>
    </r>
    <r>
      <rPr>
        <vertAlign val="subscript"/>
        <sz val="11"/>
        <color theme="1"/>
        <rFont val="Calibri"/>
        <family val="2"/>
        <scheme val="minor"/>
      </rPr>
      <t>3</t>
    </r>
  </si>
  <si>
    <t>Mittelwert</t>
  </si>
  <si>
    <r>
      <t>Gerundeter Kapitalwert C</t>
    </r>
    <r>
      <rPr>
        <vertAlign val="subscript"/>
        <sz val="11"/>
        <color theme="1"/>
        <rFont val="Calibri"/>
        <family val="2"/>
        <scheme val="minor"/>
      </rPr>
      <t>02</t>
    </r>
  </si>
  <si>
    <r>
      <t>Gerundeter Kapitalwert C</t>
    </r>
    <r>
      <rPr>
        <vertAlign val="subscript"/>
        <sz val="11"/>
        <color theme="1"/>
        <rFont val="Calibri"/>
        <family val="2"/>
        <scheme val="minor"/>
      </rPr>
      <t>03</t>
    </r>
  </si>
  <si>
    <t>Annuität</t>
  </si>
  <si>
    <t>A</t>
  </si>
  <si>
    <t>B</t>
  </si>
  <si>
    <t>Internes Rechnungswesen</t>
  </si>
  <si>
    <t>Kostenstellendaten</t>
  </si>
  <si>
    <t>Kantine</t>
  </si>
  <si>
    <t>EDV</t>
  </si>
  <si>
    <t>Material</t>
  </si>
  <si>
    <t>Fertigung</t>
  </si>
  <si>
    <t>Verwaltung</t>
  </si>
  <si>
    <t>Vertrieb</t>
  </si>
  <si>
    <t>Anzahl Mitarbeiter</t>
  </si>
  <si>
    <t>Anzahl PCs</t>
  </si>
  <si>
    <t>Primäre Gemeinkosten</t>
  </si>
  <si>
    <t>Leistungsverrechnung</t>
  </si>
  <si>
    <t>Umlage Kantine</t>
  </si>
  <si>
    <t>Zwischensumme</t>
  </si>
  <si>
    <t>Umlage EDV</t>
  </si>
  <si>
    <t>Summe Kostenstellen</t>
  </si>
  <si>
    <t>Beschaffung</t>
  </si>
  <si>
    <t>Monat</t>
  </si>
  <si>
    <t>Abfluss</t>
  </si>
  <si>
    <t>Januar</t>
  </si>
  <si>
    <t>Februar</t>
  </si>
  <si>
    <t>März</t>
  </si>
  <si>
    <t>April</t>
  </si>
  <si>
    <t>Mai</t>
  </si>
  <si>
    <t>Juni</t>
  </si>
  <si>
    <t>Erfasste Monate</t>
  </si>
  <si>
    <t>Abflusstage</t>
  </si>
  <si>
    <t>Wiederbeschaffung</t>
  </si>
  <si>
    <t>Sicherheitsfaktor</t>
  </si>
  <si>
    <t>Standardabweichung</t>
  </si>
  <si>
    <t>Variationskoeffizient</t>
  </si>
  <si>
    <t>Bestellpunktbestand</t>
  </si>
  <si>
    <t>Jahresbedarf</t>
  </si>
  <si>
    <t>Fixe Kosten</t>
  </si>
  <si>
    <t>Erzeugniswert</t>
  </si>
  <si>
    <t>Kostensatz</t>
  </si>
  <si>
    <t>Optimale Bestellmenge</t>
  </si>
  <si>
    <t>Anzahl Bestellungen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</si>
</sst>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6" formatCode="#,##0\ &quot;€&quot;;[Red]\-#,##0\ &quot;€&quot;"/>
    <numFmt numFmtId="164" formatCode="#,##0\ &quot;Jahre&quot;"/>
    <numFmt numFmtId="165" formatCode="#,##0.00\ &quot;Jahre&quot;"/>
    <numFmt numFmtId="166" formatCode="0.0000%"/>
    <numFmt numFmtId="167" formatCode="#,##0.0000\ &quot;€&quot;;[Red]\-#,##0.0000\ &quot;€&quot;"/>
    <numFmt numFmtId="168" formatCode="#,##0.0000\ &quot;€&quot;"/>
    <numFmt numFmtId="169" formatCode="#,##0\ &quot;MA&quot;"/>
    <numFmt numFmtId="170" formatCode="#,##0\ &quot;PCs&quot;"/>
    <numFmt numFmtId="171" formatCode="#,##0\ &quot;€&quot;"/>
    <numFmt numFmtId="172" formatCode="#,##0\ &quot;Stück&quot;"/>
    <numFmt numFmtId="173" formatCode="#,##0\ &quot;Monate&quot;"/>
    <numFmt numFmtId="174" formatCode="#,##0\ &quot;Tage&quot;"/>
    <numFmt numFmtId="175" formatCode="#,##0.0000\ &quot;Stück&quot;"/>
    <numFmt numFmtId="176" formatCode="0.0000"/>
    <numFmt numFmtId="177" formatCode="#,##0.00\ &quot;€&quot;"/>
    <numFmt numFmtId="178" formatCode="#,##0\ &quot;Mal&quot;"/>
  </numFmts>
  <fonts count="8" x14ac:knownFonts="1">
    <font>
      <sz val="11"/>
      <color theme="1"/>
      <name val="Calibri"/>
      <family val="2"/>
      <scheme val="minor"/>
    </font>
    <font>
      <vertAlign val="subscript"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theme="9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b/>
      <vertAlign val="subscript"/>
      <sz val="11"/>
      <color theme="3"/>
      <name val="Calibri"/>
      <family val="2"/>
      <scheme val="minor"/>
    </font>
    <font>
      <b/>
      <sz val="11"/>
      <color theme="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/>
    <xf numFmtId="0" fontId="0" fillId="0" borderId="0" xfId="0" applyFont="1"/>
    <xf numFmtId="0" fontId="3" fillId="0" borderId="0" xfId="0" applyFont="1"/>
    <xf numFmtId="6" fontId="0" fillId="0" borderId="0" xfId="0" applyNumberFormat="1"/>
    <xf numFmtId="9" fontId="0" fillId="0" borderId="0" xfId="0" applyNumberFormat="1"/>
    <xf numFmtId="164" fontId="0" fillId="0" borderId="0" xfId="0" applyNumberFormat="1"/>
    <xf numFmtId="165" fontId="4" fillId="0" borderId="0" xfId="0" applyNumberFormat="1" applyFont="1"/>
    <xf numFmtId="0" fontId="4" fillId="0" borderId="0" xfId="0" applyFont="1"/>
    <xf numFmtId="166" fontId="4" fillId="0" borderId="0" xfId="0" applyNumberFormat="1" applyFont="1"/>
    <xf numFmtId="167" fontId="0" fillId="0" borderId="0" xfId="0" applyNumberFormat="1"/>
    <xf numFmtId="168" fontId="4" fillId="0" borderId="0" xfId="0" applyNumberFormat="1" applyFont="1"/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169" fontId="0" fillId="0" borderId="0" xfId="0" applyNumberFormat="1" applyAlignment="1">
      <alignment horizontal="right"/>
    </xf>
    <xf numFmtId="169" fontId="0" fillId="0" borderId="0" xfId="0" applyNumberFormat="1"/>
    <xf numFmtId="170" fontId="0" fillId="0" borderId="0" xfId="0" applyNumberFormat="1" applyAlignment="1">
      <alignment horizontal="right"/>
    </xf>
    <xf numFmtId="170" fontId="0" fillId="0" borderId="0" xfId="0" applyNumberFormat="1"/>
    <xf numFmtId="171" fontId="0" fillId="0" borderId="0" xfId="0" applyNumberFormat="1" applyAlignment="1">
      <alignment horizontal="right"/>
    </xf>
    <xf numFmtId="0" fontId="3" fillId="0" borderId="0" xfId="0" applyFont="1" applyAlignment="1">
      <alignment horizontal="right"/>
    </xf>
    <xf numFmtId="171" fontId="4" fillId="0" borderId="0" xfId="0" applyNumberFormat="1" applyFont="1" applyAlignment="1">
      <alignment horizontal="right"/>
    </xf>
    <xf numFmtId="172" fontId="0" fillId="0" borderId="0" xfId="0" applyNumberFormat="1" applyFont="1"/>
    <xf numFmtId="173" fontId="0" fillId="0" borderId="0" xfId="0" applyNumberFormat="1" applyFont="1"/>
    <xf numFmtId="174" fontId="0" fillId="0" borderId="0" xfId="0" applyNumberFormat="1" applyFont="1"/>
    <xf numFmtId="175" fontId="4" fillId="0" borderId="0" xfId="0" applyNumberFormat="1" applyFont="1"/>
    <xf numFmtId="176" fontId="4" fillId="0" borderId="0" xfId="0" applyNumberFormat="1" applyFont="1"/>
    <xf numFmtId="172" fontId="4" fillId="0" borderId="0" xfId="0" applyNumberFormat="1" applyFont="1"/>
    <xf numFmtId="177" fontId="0" fillId="0" borderId="0" xfId="0" applyNumberFormat="1"/>
    <xf numFmtId="10" fontId="0" fillId="0" borderId="0" xfId="0" applyNumberFormat="1"/>
    <xf numFmtId="178" fontId="4" fillId="0" borderId="0" xfId="0" applyNumberFormat="1" applyFont="1"/>
    <xf numFmtId="0" fontId="7" fillId="0" borderId="0" xfId="0" applyFo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Klausur">
      <a:dk1>
        <a:srgbClr val="000000"/>
      </a:dk1>
      <a:lt1>
        <a:srgbClr val="FFFFFF"/>
      </a:lt1>
      <a:dk2>
        <a:srgbClr val="808080"/>
      </a:dk2>
      <a:lt2>
        <a:srgbClr val="FFFFFF"/>
      </a:lt2>
      <a:accent1>
        <a:srgbClr val="FFFFFF"/>
      </a:accent1>
      <a:accent2>
        <a:srgbClr val="FFFFFF"/>
      </a:accent2>
      <a:accent3>
        <a:srgbClr val="FFFFFF"/>
      </a:accent3>
      <a:accent4>
        <a:srgbClr val="FFFFFF"/>
      </a:accent4>
      <a:accent5>
        <a:srgbClr val="FFFFFF"/>
      </a:accent5>
      <a:accent6>
        <a:srgbClr val="D40032"/>
      </a:accent6>
      <a:hlink>
        <a:srgbClr val="82D3FF"/>
      </a:hlink>
      <a:folHlink>
        <a:srgbClr val="82D3FF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J14"/>
  <sheetViews>
    <sheetView tabSelected="1" workbookViewId="0">
      <selection activeCell="B2" sqref="B2"/>
    </sheetView>
  </sheetViews>
  <sheetFormatPr baseColWidth="10" defaultRowHeight="14.4" x14ac:dyDescent="0.3"/>
  <cols>
    <col min="1" max="1" width="2.88671875" customWidth="1"/>
    <col min="2" max="2" width="24.5546875" bestFit="1" customWidth="1"/>
    <col min="3" max="8" width="11.44140625" style="13" customWidth="1"/>
  </cols>
  <sheetData>
    <row r="2" spans="2:10" x14ac:dyDescent="0.3">
      <c r="B2" s="1" t="s">
        <v>20</v>
      </c>
    </row>
    <row r="5" spans="2:10" x14ac:dyDescent="0.3">
      <c r="B5" s="1" t="s">
        <v>21</v>
      </c>
      <c r="C5" s="12" t="s">
        <v>22</v>
      </c>
      <c r="D5" s="12" t="s">
        <v>23</v>
      </c>
      <c r="E5" s="12" t="s">
        <v>24</v>
      </c>
      <c r="F5" s="12" t="s">
        <v>25</v>
      </c>
      <c r="G5" s="12" t="s">
        <v>26</v>
      </c>
      <c r="H5" s="12" t="s">
        <v>27</v>
      </c>
    </row>
    <row r="6" spans="2:10" x14ac:dyDescent="0.3">
      <c r="B6" s="1" t="s">
        <v>28</v>
      </c>
      <c r="C6" s="14">
        <v>10</v>
      </c>
      <c r="D6" s="14">
        <v>30</v>
      </c>
      <c r="E6" s="14">
        <v>40</v>
      </c>
      <c r="F6" s="14">
        <v>120</v>
      </c>
      <c r="G6" s="14">
        <v>50</v>
      </c>
      <c r="H6" s="14">
        <v>100</v>
      </c>
      <c r="J6" s="15">
        <f>SUM(D6:H6)</f>
        <v>340</v>
      </c>
    </row>
    <row r="7" spans="2:10" x14ac:dyDescent="0.3">
      <c r="B7" s="1" t="s">
        <v>29</v>
      </c>
      <c r="C7" s="16">
        <v>1</v>
      </c>
      <c r="D7" s="16">
        <v>49</v>
      </c>
      <c r="E7" s="16">
        <v>20</v>
      </c>
      <c r="F7" s="16">
        <v>10</v>
      </c>
      <c r="G7" s="16">
        <v>60</v>
      </c>
      <c r="H7" s="16">
        <v>110</v>
      </c>
      <c r="J7" s="17">
        <f>SUM(E7:H7)</f>
        <v>200</v>
      </c>
    </row>
    <row r="8" spans="2:10" x14ac:dyDescent="0.3">
      <c r="B8" s="1" t="s">
        <v>30</v>
      </c>
      <c r="C8" s="18">
        <f>J6*70</f>
        <v>23800</v>
      </c>
      <c r="D8" s="18">
        <f>J7*80-D11</f>
        <v>13900</v>
      </c>
      <c r="E8" s="18">
        <v>10000</v>
      </c>
      <c r="F8" s="18">
        <v>10000</v>
      </c>
      <c r="G8" s="18">
        <v>10000</v>
      </c>
      <c r="H8" s="18">
        <v>10000</v>
      </c>
    </row>
    <row r="10" spans="2:10" x14ac:dyDescent="0.3">
      <c r="B10" s="1" t="s">
        <v>31</v>
      </c>
      <c r="C10" s="19" t="s">
        <v>22</v>
      </c>
      <c r="D10" s="19" t="s">
        <v>23</v>
      </c>
      <c r="E10" s="19" t="s">
        <v>24</v>
      </c>
      <c r="F10" s="19" t="s">
        <v>25</v>
      </c>
      <c r="G10" s="19" t="s">
        <v>26</v>
      </c>
      <c r="H10" s="19" t="s">
        <v>27</v>
      </c>
    </row>
    <row r="11" spans="2:10" x14ac:dyDescent="0.3">
      <c r="B11" s="3" t="s">
        <v>32</v>
      </c>
      <c r="C11" s="20">
        <v>0</v>
      </c>
      <c r="D11" s="20">
        <f>$C8*D6/SUM($D6:$H6)</f>
        <v>2100</v>
      </c>
      <c r="E11" s="20">
        <f>$C8*E6/SUM($D6:$H6)</f>
        <v>2800</v>
      </c>
      <c r="F11" s="20">
        <f>$C8*F6/SUM($D6:$H6)</f>
        <v>8400</v>
      </c>
      <c r="G11" s="20">
        <f>$C8*G6/SUM($D6:$H6)</f>
        <v>3500</v>
      </c>
      <c r="H11" s="20">
        <f>$C8*H6/SUM($D6:$H6)</f>
        <v>7000</v>
      </c>
    </row>
    <row r="12" spans="2:10" x14ac:dyDescent="0.3">
      <c r="B12" s="3" t="s">
        <v>33</v>
      </c>
      <c r="C12" s="20">
        <v>0</v>
      </c>
      <c r="D12" s="20">
        <f>D8+D11</f>
        <v>16000</v>
      </c>
      <c r="E12" s="20">
        <f>E8+E11</f>
        <v>12800</v>
      </c>
      <c r="F12" s="20">
        <f>F8+F11</f>
        <v>18400</v>
      </c>
      <c r="G12" s="20">
        <f>G8+G11</f>
        <v>13500</v>
      </c>
      <c r="H12" s="20">
        <f>H8+H11</f>
        <v>17000</v>
      </c>
    </row>
    <row r="13" spans="2:10" x14ac:dyDescent="0.3">
      <c r="B13" s="3" t="s">
        <v>34</v>
      </c>
      <c r="C13" s="20">
        <v>0</v>
      </c>
      <c r="D13" s="20">
        <v>0</v>
      </c>
      <c r="E13" s="20">
        <f>$D12*E7/SUM($E7:$H7)</f>
        <v>1600</v>
      </c>
      <c r="F13" s="20">
        <f>$D12*F7/SUM($E7:$H7)</f>
        <v>800</v>
      </c>
      <c r="G13" s="20">
        <f>$D12*G7/SUM($E7:$H7)</f>
        <v>4800</v>
      </c>
      <c r="H13" s="20">
        <f>$D12*H7/SUM($E7:$H7)</f>
        <v>8800</v>
      </c>
    </row>
    <row r="14" spans="2:10" x14ac:dyDescent="0.3">
      <c r="B14" s="3" t="s">
        <v>35</v>
      </c>
      <c r="C14" s="20">
        <v>0</v>
      </c>
      <c r="D14" s="20">
        <v>0</v>
      </c>
      <c r="E14" s="20">
        <f>E12+E13</f>
        <v>14400</v>
      </c>
      <c r="F14" s="20">
        <f>F12+F13</f>
        <v>19200</v>
      </c>
      <c r="G14" s="20">
        <f>G12+G13</f>
        <v>18300</v>
      </c>
      <c r="H14" s="20">
        <f>H12+H13</f>
        <v>25800</v>
      </c>
    </row>
  </sheetData>
  <pageMargins left="0.7" right="0.7" top="0.78740157499999996" bottom="0.78740157499999996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J39"/>
  <sheetViews>
    <sheetView workbookViewId="0">
      <selection activeCell="B2" sqref="B2"/>
    </sheetView>
  </sheetViews>
  <sheetFormatPr baseColWidth="10" defaultRowHeight="14.4" x14ac:dyDescent="0.3"/>
  <cols>
    <col min="1" max="1" width="2.88671875" customWidth="1"/>
    <col min="2" max="2" width="23.33203125" bestFit="1" customWidth="1"/>
    <col min="3" max="4" width="13.44140625" bestFit="1" customWidth="1"/>
  </cols>
  <sheetData>
    <row r="2" spans="2:10" x14ac:dyDescent="0.3">
      <c r="B2" s="1" t="s">
        <v>0</v>
      </c>
      <c r="C2" s="12" t="s">
        <v>18</v>
      </c>
      <c r="D2" s="12" t="s">
        <v>19</v>
      </c>
      <c r="I2" s="13"/>
      <c r="J2" s="12"/>
    </row>
    <row r="3" spans="2:10" x14ac:dyDescent="0.3">
      <c r="B3" s="1"/>
    </row>
    <row r="5" spans="2:10" ht="15.6" x14ac:dyDescent="0.35">
      <c r="B5" t="s">
        <v>3</v>
      </c>
      <c r="C5" s="10">
        <v>245000</v>
      </c>
      <c r="D5" s="10">
        <v>180000</v>
      </c>
    </row>
    <row r="6" spans="2:10" x14ac:dyDescent="0.3">
      <c r="B6" t="s">
        <v>1</v>
      </c>
      <c r="C6" s="6">
        <v>4</v>
      </c>
      <c r="D6" s="6">
        <v>4</v>
      </c>
    </row>
    <row r="7" spans="2:10" x14ac:dyDescent="0.3">
      <c r="C7" s="4"/>
      <c r="D7" s="4"/>
    </row>
    <row r="8" spans="2:10" ht="15.6" x14ac:dyDescent="0.35">
      <c r="B8" t="s">
        <v>4</v>
      </c>
      <c r="C8" s="10">
        <v>135000</v>
      </c>
      <c r="D8" s="10">
        <v>20000</v>
      </c>
    </row>
    <row r="9" spans="2:10" ht="15.6" x14ac:dyDescent="0.35">
      <c r="B9" t="s">
        <v>5</v>
      </c>
      <c r="C9" s="10">
        <v>95000</v>
      </c>
      <c r="D9" s="10">
        <v>30000</v>
      </c>
    </row>
    <row r="10" spans="2:10" ht="15.6" x14ac:dyDescent="0.35">
      <c r="B10" t="s">
        <v>6</v>
      </c>
      <c r="C10" s="10">
        <v>20000</v>
      </c>
      <c r="D10" s="10">
        <v>95000</v>
      </c>
    </row>
    <row r="11" spans="2:10" ht="15.6" x14ac:dyDescent="0.35">
      <c r="B11" t="s">
        <v>7</v>
      </c>
      <c r="C11" s="10">
        <v>30000</v>
      </c>
      <c r="D11" s="10">
        <v>95000</v>
      </c>
    </row>
    <row r="12" spans="2:10" ht="15.6" x14ac:dyDescent="0.35">
      <c r="B12" t="s">
        <v>8</v>
      </c>
      <c r="C12" s="10">
        <v>30000</v>
      </c>
      <c r="D12" s="10">
        <v>10000</v>
      </c>
    </row>
    <row r="13" spans="2:10" x14ac:dyDescent="0.3">
      <c r="C13" s="4"/>
      <c r="D13" s="4"/>
    </row>
    <row r="14" spans="2:10" x14ac:dyDescent="0.3">
      <c r="C14" s="4"/>
      <c r="D14" s="4"/>
    </row>
    <row r="16" spans="2:10" x14ac:dyDescent="0.3">
      <c r="B16" t="s">
        <v>14</v>
      </c>
      <c r="C16" s="4">
        <f>AVERAGE(C8:C11)</f>
        <v>70000</v>
      </c>
      <c r="D16" s="4">
        <f>AVERAGE(D8:D11)</f>
        <v>60000</v>
      </c>
    </row>
    <row r="17" spans="2:4" x14ac:dyDescent="0.3">
      <c r="B17" s="3" t="s">
        <v>2</v>
      </c>
      <c r="C17" s="7">
        <f>C5/AVERAGE(C8:C11)</f>
        <v>3.5</v>
      </c>
      <c r="D17" s="7">
        <f>D5/AVERAGE(D8:D11)</f>
        <v>3</v>
      </c>
    </row>
    <row r="18" spans="2:4" x14ac:dyDescent="0.3">
      <c r="C18" s="8"/>
      <c r="D18" s="8"/>
    </row>
    <row r="19" spans="2:4" x14ac:dyDescent="0.3">
      <c r="C19" s="8"/>
      <c r="D19" s="8"/>
    </row>
    <row r="20" spans="2:4" x14ac:dyDescent="0.3">
      <c r="C20" s="8"/>
      <c r="D20" s="8"/>
    </row>
    <row r="21" spans="2:4" ht="15.6" x14ac:dyDescent="0.35">
      <c r="B21" t="s">
        <v>9</v>
      </c>
      <c r="C21" s="5">
        <v>0.09</v>
      </c>
      <c r="D21" s="5">
        <v>0.09</v>
      </c>
    </row>
    <row r="22" spans="2:4" ht="15.6" x14ac:dyDescent="0.35">
      <c r="B22" s="3" t="s">
        <v>11</v>
      </c>
      <c r="C22" s="11">
        <f>NPV(C21,C8,C9,C10,C11+C12)-C5</f>
        <v>16761.992634630558</v>
      </c>
      <c r="D22" s="11">
        <f>NPV(D21,D8,D9,D10,D11+D12)-D5</f>
        <v>11341.101418854523</v>
      </c>
    </row>
    <row r="23" spans="2:4" x14ac:dyDescent="0.3">
      <c r="C23" s="8"/>
      <c r="D23" s="8"/>
    </row>
    <row r="24" spans="2:4" x14ac:dyDescent="0.3">
      <c r="C24" s="8"/>
      <c r="D24" s="8"/>
    </row>
    <row r="25" spans="2:4" x14ac:dyDescent="0.3">
      <c r="C25" s="8"/>
      <c r="D25" s="8"/>
    </row>
    <row r="26" spans="2:4" ht="15.6" x14ac:dyDescent="0.35">
      <c r="B26" s="2" t="s">
        <v>10</v>
      </c>
      <c r="C26" s="5">
        <v>0.16</v>
      </c>
      <c r="D26" s="5">
        <v>0.16</v>
      </c>
    </row>
    <row r="27" spans="2:4" ht="15.6" x14ac:dyDescent="0.35">
      <c r="B27" s="2" t="s">
        <v>15</v>
      </c>
      <c r="C27" s="11">
        <f>ROUND(NPV(C26,C8,C9,C10,C11+C12)-C5,0)</f>
        <v>-12070</v>
      </c>
      <c r="D27" s="11">
        <f>ROUND(NPV(D26,D8,D9,D10,D11+D12)-D5,0)</f>
        <v>-21611</v>
      </c>
    </row>
    <row r="28" spans="2:4" x14ac:dyDescent="0.3">
      <c r="B28" s="2"/>
    </row>
    <row r="29" spans="2:4" ht="15.6" x14ac:dyDescent="0.35">
      <c r="B29" s="2" t="s">
        <v>13</v>
      </c>
      <c r="C29" s="5">
        <v>0.2</v>
      </c>
      <c r="D29" s="5">
        <v>0.2</v>
      </c>
    </row>
    <row r="30" spans="2:4" ht="15.6" x14ac:dyDescent="0.35">
      <c r="B30" s="2" t="s">
        <v>16</v>
      </c>
      <c r="C30" s="11">
        <f>ROUND(NPV(C29,C8,C9,C10,C11+C12)-C5,0)</f>
        <v>-26019</v>
      </c>
      <c r="D30" s="11">
        <f>ROUND(NPV(D29,D8,D9,D10,D11+D12)-D5,0)</f>
        <v>-36887</v>
      </c>
    </row>
    <row r="31" spans="2:4" x14ac:dyDescent="0.3">
      <c r="C31" s="8"/>
      <c r="D31" s="8"/>
    </row>
    <row r="32" spans="2:4" x14ac:dyDescent="0.3">
      <c r="B32" s="3" t="s">
        <v>12</v>
      </c>
      <c r="C32" s="9">
        <f>C26-(C27*(C29-C26)/(C30-C27))</f>
        <v>0.12538819987095851</v>
      </c>
      <c r="D32" s="9">
        <f>D26-(D27*(D29-D26)/(D30-D27))</f>
        <v>0.10341188792877716</v>
      </c>
    </row>
    <row r="36" spans="2:9" ht="15.6" x14ac:dyDescent="0.35">
      <c r="B36" s="2" t="s">
        <v>10</v>
      </c>
      <c r="C36" s="5">
        <f>C26</f>
        <v>0.16</v>
      </c>
      <c r="D36" s="5">
        <f>D26</f>
        <v>0.16</v>
      </c>
      <c r="E36">
        <v>0.16</v>
      </c>
      <c r="I36">
        <v>0.16</v>
      </c>
    </row>
    <row r="37" spans="2:9" ht="15.6" x14ac:dyDescent="0.35">
      <c r="B37" s="2" t="s">
        <v>15</v>
      </c>
      <c r="C37" s="11">
        <f>C27</f>
        <v>-12070</v>
      </c>
      <c r="D37" s="11">
        <f>D27</f>
        <v>-21611</v>
      </c>
      <c r="E37">
        <v>9295</v>
      </c>
      <c r="I37">
        <v>9295</v>
      </c>
    </row>
    <row r="39" spans="2:9" x14ac:dyDescent="0.3">
      <c r="B39" s="3" t="s">
        <v>17</v>
      </c>
      <c r="C39" s="11">
        <f>C37*(C36*(1+C36)^C6)/((1+C36)^C6-1)</f>
        <v>-4313.5170885756161</v>
      </c>
      <c r="D39" s="11">
        <f>D37*(D36*(1+D36)^D6)/((1+D36)^D6-1)</f>
        <v>-7723.2326264463654</v>
      </c>
      <c r="E39">
        <v>3321.8012707796502</v>
      </c>
      <c r="I39">
        <v>3321.8012707796502</v>
      </c>
    </row>
  </sheetData>
  <pageMargins left="0.7" right="0.7" top="0.78740157499999996" bottom="0.78740157499999996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E35"/>
  <sheetViews>
    <sheetView workbookViewId="0">
      <selection activeCell="B2" sqref="B2"/>
    </sheetView>
  </sheetViews>
  <sheetFormatPr baseColWidth="10" defaultRowHeight="14.4" x14ac:dyDescent="0.3"/>
  <cols>
    <col min="1" max="1" width="2.88671875" customWidth="1"/>
    <col min="2" max="2" width="22.33203125" bestFit="1" customWidth="1"/>
    <col min="3" max="3" width="20" customWidth="1"/>
  </cols>
  <sheetData>
    <row r="2" spans="2:3" x14ac:dyDescent="0.3">
      <c r="B2" s="1" t="s">
        <v>36</v>
      </c>
    </row>
    <row r="3" spans="2:3" x14ac:dyDescent="0.3">
      <c r="B3" s="1"/>
    </row>
    <row r="5" spans="2:3" x14ac:dyDescent="0.3">
      <c r="B5" s="1" t="s">
        <v>37</v>
      </c>
      <c r="C5" s="12" t="s">
        <v>38</v>
      </c>
    </row>
    <row r="6" spans="2:3" x14ac:dyDescent="0.3">
      <c r="B6" t="s">
        <v>39</v>
      </c>
      <c r="C6" s="21">
        <v>100</v>
      </c>
    </row>
    <row r="7" spans="2:3" x14ac:dyDescent="0.3">
      <c r="B7" t="s">
        <v>40</v>
      </c>
      <c r="C7" s="21">
        <v>0</v>
      </c>
    </row>
    <row r="8" spans="2:3" x14ac:dyDescent="0.3">
      <c r="B8" t="s">
        <v>41</v>
      </c>
      <c r="C8" s="21">
        <v>160</v>
      </c>
    </row>
    <row r="9" spans="2:3" x14ac:dyDescent="0.3">
      <c r="B9" t="s">
        <v>42</v>
      </c>
      <c r="C9" s="21">
        <v>80</v>
      </c>
    </row>
    <row r="10" spans="2:3" x14ac:dyDescent="0.3">
      <c r="B10" t="s">
        <v>43</v>
      </c>
      <c r="C10" s="21">
        <v>120</v>
      </c>
    </row>
    <row r="11" spans="2:3" x14ac:dyDescent="0.3">
      <c r="B11" t="s">
        <v>44</v>
      </c>
      <c r="C11" s="21">
        <v>20</v>
      </c>
    </row>
    <row r="14" spans="2:3" x14ac:dyDescent="0.3">
      <c r="B14" s="1" t="s">
        <v>45</v>
      </c>
      <c r="C14" s="22">
        <v>6</v>
      </c>
    </row>
    <row r="15" spans="2:3" x14ac:dyDescent="0.3">
      <c r="B15" s="1" t="s">
        <v>46</v>
      </c>
      <c r="C15" s="23">
        <v>120</v>
      </c>
    </row>
    <row r="16" spans="2:3" x14ac:dyDescent="0.3">
      <c r="B16" s="1" t="s">
        <v>47</v>
      </c>
      <c r="C16" s="23">
        <v>10</v>
      </c>
    </row>
    <row r="17" spans="2:5" x14ac:dyDescent="0.3">
      <c r="B17" s="1" t="s">
        <v>48</v>
      </c>
      <c r="C17">
        <v>1.75</v>
      </c>
    </row>
    <row r="18" spans="2:5" x14ac:dyDescent="0.3">
      <c r="B18" s="1"/>
    </row>
    <row r="19" spans="2:5" x14ac:dyDescent="0.3">
      <c r="B19" s="30" t="s">
        <v>14</v>
      </c>
      <c r="C19" s="24">
        <f>AVERAGE(C6:C11)</f>
        <v>80</v>
      </c>
    </row>
    <row r="22" spans="2:5" x14ac:dyDescent="0.3">
      <c r="B22" s="3" t="s">
        <v>49</v>
      </c>
      <c r="C22" s="24">
        <f>SQRT(1/C14*((C6-AVERAGE(C6:C11))^2+(C7-AVERAGE(C6:C11))^2+(C8-AVERAGE(C6:C11))^2+(C9-AVERAGE(C6:C11))^2+(C10-AVERAGE(C6:C11))^2+(C11-AVERAGE(C6:C11))^2))</f>
        <v>55.37749241945383</v>
      </c>
    </row>
    <row r="23" spans="2:5" x14ac:dyDescent="0.3">
      <c r="B23" s="3" t="s">
        <v>50</v>
      </c>
      <c r="C23" s="25">
        <f>C22/AVERAGE(C6:C11)</f>
        <v>0.69221865524317283</v>
      </c>
    </row>
    <row r="24" spans="2:5" x14ac:dyDescent="0.3">
      <c r="B24" s="3" t="s">
        <v>51</v>
      </c>
      <c r="C24" s="26">
        <f>SUM(C6:C11)/C15*C16+C22*C17</f>
        <v>136.91061173404421</v>
      </c>
      <c r="D24" s="25">
        <f>SUM(C6:C11)/C15*C16+C22*C17</f>
        <v>136.91061173404421</v>
      </c>
    </row>
    <row r="29" spans="2:5" x14ac:dyDescent="0.3">
      <c r="B29" s="1" t="s">
        <v>52</v>
      </c>
      <c r="C29" s="21">
        <f>SUM(C6:C11)*2</f>
        <v>960</v>
      </c>
    </row>
    <row r="30" spans="2:5" x14ac:dyDescent="0.3">
      <c r="B30" s="1" t="s">
        <v>53</v>
      </c>
      <c r="C30" s="27">
        <v>50</v>
      </c>
      <c r="D30" s="25">
        <f>C29*C30</f>
        <v>48000</v>
      </c>
    </row>
    <row r="31" spans="2:5" x14ac:dyDescent="0.3">
      <c r="B31" s="1" t="s">
        <v>54</v>
      </c>
      <c r="C31" s="27">
        <v>300</v>
      </c>
      <c r="D31" s="25"/>
      <c r="E31">
        <f>E32/C32</f>
        <v>300</v>
      </c>
    </row>
    <row r="32" spans="2:5" x14ac:dyDescent="0.3">
      <c r="B32" s="1" t="s">
        <v>55</v>
      </c>
      <c r="C32" s="28">
        <v>0.05</v>
      </c>
      <c r="D32" s="25">
        <f>C31*C32</f>
        <v>15</v>
      </c>
      <c r="E32">
        <f>D30*2/E33</f>
        <v>15</v>
      </c>
    </row>
    <row r="33" spans="2:5" x14ac:dyDescent="0.3">
      <c r="D33" s="25">
        <f>(2*C29*C30)/(C31*C32)</f>
        <v>6400</v>
      </c>
      <c r="E33">
        <f>E34^2</f>
        <v>6400</v>
      </c>
    </row>
    <row r="34" spans="2:5" x14ac:dyDescent="0.3">
      <c r="B34" s="3" t="s">
        <v>56</v>
      </c>
      <c r="C34" s="26">
        <f>SQRT((2*C29*C30)/(C31*C32))</f>
        <v>80</v>
      </c>
      <c r="D34" s="25">
        <f>SQRT((2*C29*C30)/(C31*C32))</f>
        <v>80</v>
      </c>
      <c r="E34">
        <v>80</v>
      </c>
    </row>
    <row r="35" spans="2:5" x14ac:dyDescent="0.3">
      <c r="B35" s="3" t="s">
        <v>57</v>
      </c>
      <c r="C35" s="29">
        <f>C29/C34</f>
        <v>12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Internes Rechnungswesen</vt:lpstr>
      <vt:lpstr>Investition</vt:lpstr>
      <vt:lpstr>Beschaffung</vt:lpstr>
    </vt:vector>
  </TitlesOfParts>
  <Company>Schäffer-Poeschel Verlag für Wirtschaft · Steuern · Recht 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Vahs, D./Schäfer-Kunz, J.: Einführung in die Betriebswirtschaftslehre</dc:title>
  <dc:subject>Klausur - Berechnungen</dc:subject>
  <dc:creator>Schäffer-Poeschel Verlag für Wirtschaft · Steuern · Recht GmbH</dc:creator>
  <cp:keywords>Copyright © Schäffer-Poeschel Verlag für Wirtschaft · Steuern · Recht GmbH</cp:keywords>
  <cp:lastModifiedBy>Prof. Dr. Jan Schäfer-Kunz</cp:lastModifiedBy>
  <dcterms:created xsi:type="dcterms:W3CDTF">2012-11-23T17:18:50Z</dcterms:created>
  <dcterms:modified xsi:type="dcterms:W3CDTF">2020-02-17T17:06:32Z</dcterms:modified>
</cp:coreProperties>
</file>